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<sst xmlns="http://schemas.openxmlformats.org/spreadsheetml/2006/main" count="173" uniqueCount="159">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</sst>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62" t="s">
        <v>158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235"/>
    </row>
    <row r="2" spans="2:24" s="1" customFormat="1" ht="15.75" customHeight="1">
      <c r="B2" s="363"/>
      <c r="C2" s="363"/>
      <c r="D2" s="363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64"/>
      <c r="B3" s="366"/>
      <c r="C3" s="367" t="s">
        <v>0</v>
      </c>
      <c r="D3" s="368" t="s">
        <v>146</v>
      </c>
      <c r="E3" s="28"/>
      <c r="F3" s="369" t="s">
        <v>26</v>
      </c>
      <c r="G3" s="370"/>
      <c r="H3" s="370"/>
      <c r="I3" s="370"/>
      <c r="J3" s="371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72" t="s">
        <v>152</v>
      </c>
      <c r="U3" s="373" t="s">
        <v>151</v>
      </c>
      <c r="V3" s="373"/>
      <c r="W3" s="373"/>
      <c r="X3" s="259"/>
    </row>
    <row r="4" spans="1:23" ht="22.5" customHeight="1">
      <c r="A4" s="364"/>
      <c r="B4" s="366"/>
      <c r="C4" s="367"/>
      <c r="D4" s="368"/>
      <c r="E4" s="374" t="s">
        <v>153</v>
      </c>
      <c r="F4" s="356" t="s">
        <v>31</v>
      </c>
      <c r="G4" s="345" t="s">
        <v>147</v>
      </c>
      <c r="H4" s="358" t="s">
        <v>148</v>
      </c>
      <c r="I4" s="345" t="s">
        <v>149</v>
      </c>
      <c r="J4" s="358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58"/>
      <c r="U4" s="360" t="s">
        <v>157</v>
      </c>
      <c r="V4" s="345" t="s">
        <v>47</v>
      </c>
      <c r="W4" s="347" t="s">
        <v>46</v>
      </c>
    </row>
    <row r="5" spans="1:23" ht="67.5" customHeight="1">
      <c r="A5" s="365"/>
      <c r="B5" s="366"/>
      <c r="C5" s="367"/>
      <c r="D5" s="368"/>
      <c r="E5" s="375"/>
      <c r="F5" s="357"/>
      <c r="G5" s="346"/>
      <c r="H5" s="359"/>
      <c r="I5" s="346"/>
      <c r="J5" s="359"/>
      <c r="K5" s="348" t="s">
        <v>130</v>
      </c>
      <c r="L5" s="349"/>
      <c r="M5" s="350"/>
      <c r="N5" s="351" t="s">
        <v>154</v>
      </c>
      <c r="O5" s="352"/>
      <c r="P5" s="353"/>
      <c r="Q5" s="354" t="s">
        <v>156</v>
      </c>
      <c r="R5" s="354"/>
      <c r="S5" s="354"/>
      <c r="T5" s="359"/>
      <c r="U5" s="361"/>
      <c r="V5" s="346"/>
      <c r="W5" s="347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333567.45</v>
      </c>
      <c r="E8" s="123">
        <f>E9+E15+E18+E19+E23+E17</f>
        <v>107083.15</v>
      </c>
      <c r="F8" s="123">
        <f>F9+F15+F18+F19+F23+F17</f>
        <v>90073.41</v>
      </c>
      <c r="G8" s="123">
        <f>F8-E8</f>
        <v>-17009.73999999999</v>
      </c>
      <c r="H8" s="277">
        <f aca="true" t="shared" si="0" ref="H8:H15">F8/E8</f>
        <v>0.8411539070339266</v>
      </c>
      <c r="I8" s="124">
        <f aca="true" t="shared" si="1" ref="I8:I52">F8-D8</f>
        <v>-243494.04</v>
      </c>
      <c r="J8" s="180">
        <f aca="true" t="shared" si="2" ref="J8:J14">F8/D8</f>
        <v>0.2700305740263326</v>
      </c>
      <c r="K8" s="124"/>
      <c r="L8" s="124"/>
      <c r="M8" s="124"/>
      <c r="N8" s="124">
        <v>1329586.12</v>
      </c>
      <c r="O8" s="124">
        <f aca="true" t="shared" si="3" ref="O8:O22">D8-N8</f>
        <v>-996018.6700000002</v>
      </c>
      <c r="P8" s="180">
        <f aca="true" t="shared" si="4" ref="P8:P22">D8/N8</f>
        <v>0.2508806650298064</v>
      </c>
      <c r="Q8" s="123">
        <v>93856.96</v>
      </c>
      <c r="R8" s="123">
        <f aca="true" t="shared" si="5" ref="R8:R78">F8-Q8</f>
        <v>-3783.550000000003</v>
      </c>
      <c r="S8" s="167">
        <f aca="true" t="shared" si="6" ref="S8:S20">F8/Q8</f>
        <v>0.9596881254197877</v>
      </c>
      <c r="T8" s="123">
        <f>T9+T15+T18+T19+T23+T17</f>
        <v>107083.15</v>
      </c>
      <c r="U8" s="123">
        <f>U9+U15+U18+U19+U23+U17</f>
        <v>90073.41</v>
      </c>
      <c r="V8" s="123">
        <f>U8-T8</f>
        <v>-17009.73999999999</v>
      </c>
      <c r="W8" s="167">
        <f aca="true" t="shared" si="7" ref="W8:W15">U8/T8</f>
        <v>0.8411539070339266</v>
      </c>
      <c r="X8" s="265">
        <f aca="true" t="shared" si="8" ref="X8:X22">S8-P8</f>
        <v>0.7088074603899812</v>
      </c>
    </row>
    <row r="9" spans="1:24" s="6" customFormat="1" ht="18">
      <c r="A9" s="8"/>
      <c r="B9" s="107" t="s">
        <v>74</v>
      </c>
      <c r="C9" s="37">
        <v>11010000</v>
      </c>
      <c r="D9" s="122">
        <v>201750.15</v>
      </c>
      <c r="E9" s="122">
        <v>61280.05</v>
      </c>
      <c r="F9" s="126">
        <v>47077.78</v>
      </c>
      <c r="G9" s="122">
        <f>F9-E9</f>
        <v>-14202.270000000004</v>
      </c>
      <c r="H9" s="275">
        <f t="shared" si="0"/>
        <v>0.7682399084204402</v>
      </c>
      <c r="I9" s="128">
        <f t="shared" si="1"/>
        <v>-154672.37</v>
      </c>
      <c r="J9" s="172">
        <f t="shared" si="2"/>
        <v>0.23334693927117278</v>
      </c>
      <c r="K9" s="128"/>
      <c r="L9" s="128"/>
      <c r="M9" s="128"/>
      <c r="N9" s="128">
        <v>775821.8</v>
      </c>
      <c r="O9" s="128">
        <f t="shared" si="3"/>
        <v>-574071.65</v>
      </c>
      <c r="P9" s="172">
        <f t="shared" si="4"/>
        <v>0.26004702368507815</v>
      </c>
      <c r="Q9" s="186">
        <v>46924.93</v>
      </c>
      <c r="R9" s="129">
        <f t="shared" si="5"/>
        <v>152.84999999999854</v>
      </c>
      <c r="S9" s="168">
        <f t="shared" si="6"/>
        <v>1.0032573303785428</v>
      </c>
      <c r="T9" s="127">
        <f>E9-0</f>
        <v>61280.05</v>
      </c>
      <c r="U9" s="130">
        <f>F9-0</f>
        <v>47077.78</v>
      </c>
      <c r="V9" s="131">
        <f>U9-T9</f>
        <v>-14202.270000000004</v>
      </c>
      <c r="W9" s="172">
        <f t="shared" si="7"/>
        <v>0.7682399084204402</v>
      </c>
      <c r="X9" s="266">
        <f t="shared" si="8"/>
        <v>0.7432103066934647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184090.16</v>
      </c>
      <c r="E10" s="86">
        <v>56130.05</v>
      </c>
      <c r="F10" s="114">
        <v>43911.32</v>
      </c>
      <c r="G10" s="86">
        <f aca="true" t="shared" si="9" ref="G10:G47">F10-E10</f>
        <v>-12218.730000000003</v>
      </c>
      <c r="H10" s="276">
        <f t="shared" si="0"/>
        <v>0.7823139298824783</v>
      </c>
      <c r="I10" s="87">
        <f t="shared" si="1"/>
        <v>-140178.84</v>
      </c>
      <c r="J10" s="90">
        <f t="shared" si="2"/>
        <v>0.23853159777795835</v>
      </c>
      <c r="K10" s="87"/>
      <c r="L10" s="87"/>
      <c r="M10" s="87"/>
      <c r="N10" s="87">
        <v>709899.75</v>
      </c>
      <c r="O10" s="87">
        <f t="shared" si="3"/>
        <v>-525809.59</v>
      </c>
      <c r="P10" s="90">
        <f t="shared" si="4"/>
        <v>0.2593185305389951</v>
      </c>
      <c r="Q10" s="89">
        <v>43142.93</v>
      </c>
      <c r="R10" s="89">
        <f t="shared" si="5"/>
        <v>768.3899999999994</v>
      </c>
      <c r="S10" s="169">
        <f t="shared" si="6"/>
        <v>1.0178103341613562</v>
      </c>
      <c r="T10" s="88">
        <f aca="true" t="shared" si="10" ref="T10:T52">E10</f>
        <v>56130.05</v>
      </c>
      <c r="U10" s="118">
        <f aca="true" t="shared" si="11" ref="U10:U52">F10</f>
        <v>43911.32</v>
      </c>
      <c r="V10" s="89">
        <f aca="true" t="shared" si="12" ref="V10:V52">U10-T10</f>
        <v>-12218.730000000003</v>
      </c>
      <c r="W10" s="90">
        <f t="shared" si="7"/>
        <v>0.7823139298824783</v>
      </c>
      <c r="X10" s="264">
        <f t="shared" si="8"/>
        <v>0.7584918036223611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1964.18</v>
      </c>
      <c r="G11" s="86">
        <f t="shared" si="9"/>
        <v>-2035.82</v>
      </c>
      <c r="H11" s="276">
        <f t="shared" si="0"/>
        <v>0.491045</v>
      </c>
      <c r="I11" s="87">
        <f t="shared" si="1"/>
        <v>-10835.82</v>
      </c>
      <c r="J11" s="90">
        <f t="shared" si="2"/>
        <v>0.1534515625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-717.5199999999998</v>
      </c>
      <c r="S11" s="169">
        <f t="shared" si="6"/>
        <v>0.7324383786404147</v>
      </c>
      <c r="T11" s="88">
        <f t="shared" si="10"/>
        <v>4000</v>
      </c>
      <c r="U11" s="118">
        <f t="shared" si="11"/>
        <v>1964.18</v>
      </c>
      <c r="V11" s="89">
        <f t="shared" si="12"/>
        <v>-2035.82</v>
      </c>
      <c r="W11" s="90">
        <f t="shared" si="7"/>
        <v>0.491045</v>
      </c>
      <c r="X11" s="264">
        <f t="shared" si="8"/>
        <v>0.43137815271823554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693.93</v>
      </c>
      <c r="G12" s="86">
        <f t="shared" si="9"/>
        <v>93.92999999999995</v>
      </c>
      <c r="H12" s="276">
        <f t="shared" si="0"/>
        <v>1.15655</v>
      </c>
      <c r="I12" s="87">
        <f t="shared" si="1"/>
        <v>-1416.0700000000002</v>
      </c>
      <c r="J12" s="90">
        <f t="shared" si="2"/>
        <v>0.3288767772511848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193.49999999999994</v>
      </c>
      <c r="S12" s="169">
        <f t="shared" si="6"/>
        <v>1.3866674659792577</v>
      </c>
      <c r="T12" s="88">
        <f t="shared" si="10"/>
        <v>600</v>
      </c>
      <c r="U12" s="118">
        <f t="shared" si="11"/>
        <v>693.93</v>
      </c>
      <c r="V12" s="89">
        <f t="shared" si="12"/>
        <v>93.92999999999995</v>
      </c>
      <c r="W12" s="90">
        <f t="shared" si="7"/>
        <v>1.15655</v>
      </c>
      <c r="X12" s="264">
        <f t="shared" si="8"/>
        <v>1.2107190330460473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363.42</v>
      </c>
      <c r="G13" s="86">
        <f t="shared" si="9"/>
        <v>-136.57999999999998</v>
      </c>
      <c r="H13" s="276">
        <f t="shared" si="0"/>
        <v>0.72684</v>
      </c>
      <c r="I13" s="87">
        <f t="shared" si="1"/>
        <v>-2236.58</v>
      </c>
      <c r="J13" s="90">
        <f t="shared" si="2"/>
        <v>0.13977692307692308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-135.94</v>
      </c>
      <c r="S13" s="169">
        <f t="shared" si="6"/>
        <v>0.7277715475809036</v>
      </c>
      <c r="T13" s="88">
        <f t="shared" si="10"/>
        <v>500</v>
      </c>
      <c r="U13" s="118">
        <f t="shared" si="11"/>
        <v>363.42</v>
      </c>
      <c r="V13" s="89">
        <f t="shared" si="12"/>
        <v>-136.57999999999998</v>
      </c>
      <c r="W13" s="90">
        <f t="shared" si="7"/>
        <v>0.72684</v>
      </c>
      <c r="X13" s="264">
        <f t="shared" si="8"/>
        <v>0.4687250975634179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144.93</v>
      </c>
      <c r="G14" s="86">
        <f t="shared" si="9"/>
        <v>94.93</v>
      </c>
      <c r="H14" s="276">
        <f t="shared" si="0"/>
        <v>2.8986</v>
      </c>
      <c r="I14" s="87">
        <f t="shared" si="1"/>
        <v>-5.069999999999993</v>
      </c>
      <c r="J14" s="90">
        <f t="shared" si="2"/>
        <v>0.9662000000000001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44.43000000000001</v>
      </c>
      <c r="S14" s="169">
        <f t="shared" si="6"/>
        <v>1.442089552238806</v>
      </c>
      <c r="T14" s="88">
        <f t="shared" si="10"/>
        <v>50</v>
      </c>
      <c r="U14" s="118">
        <f t="shared" si="11"/>
        <v>144.93</v>
      </c>
      <c r="V14" s="89">
        <f t="shared" si="12"/>
        <v>94.93</v>
      </c>
      <c r="W14" s="90">
        <f t="shared" si="7"/>
        <v>2.8986</v>
      </c>
      <c r="X14" s="264">
        <f t="shared" si="8"/>
        <v>1.3331317697475953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4700.29</v>
      </c>
      <c r="G19" s="122">
        <f t="shared" si="9"/>
        <v>200.28999999999996</v>
      </c>
      <c r="H19" s="275">
        <f t="shared" si="14"/>
        <v>1.044508888888889</v>
      </c>
      <c r="I19" s="128">
        <f t="shared" si="1"/>
        <v>-15599.71</v>
      </c>
      <c r="J19" s="128">
        <f t="shared" si="13"/>
        <v>23.154137931034484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-5051.46</v>
      </c>
      <c r="S19" s="170">
        <f t="shared" si="6"/>
        <v>0.48199451380521446</v>
      </c>
      <c r="T19" s="127">
        <f t="shared" si="10"/>
        <v>4500</v>
      </c>
      <c r="U19" s="130">
        <f t="shared" si="11"/>
        <v>4700.29</v>
      </c>
      <c r="V19" s="131">
        <f t="shared" si="12"/>
        <v>200.28999999999996</v>
      </c>
      <c r="W19" s="172">
        <f t="shared" si="15"/>
        <v>1.044508888888889</v>
      </c>
      <c r="X19" s="263">
        <f t="shared" si="8"/>
        <v>0.3155330402882509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4700.3</v>
      </c>
      <c r="G20" s="203">
        <f t="shared" si="9"/>
        <v>200.30000000000018</v>
      </c>
      <c r="H20" s="278">
        <f t="shared" si="14"/>
        <v>1.0445111111111112</v>
      </c>
      <c r="I20" s="204">
        <f t="shared" si="1"/>
        <v>-8799.7</v>
      </c>
      <c r="J20" s="204">
        <f t="shared" si="13"/>
        <v>34.81703703703704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-5051.45</v>
      </c>
      <c r="S20" s="205">
        <f t="shared" si="6"/>
        <v>0.48199553926218375</v>
      </c>
      <c r="T20" s="159">
        <f t="shared" si="10"/>
        <v>4500</v>
      </c>
      <c r="U20" s="144">
        <f t="shared" si="11"/>
        <v>4700.3</v>
      </c>
      <c r="V20" s="136">
        <f t="shared" si="12"/>
        <v>200.30000000000018</v>
      </c>
      <c r="W20" s="229">
        <f t="shared" si="15"/>
        <v>1.0445111111111112</v>
      </c>
      <c r="X20" s="263">
        <f t="shared" si="8"/>
        <v>0.25972374036712154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4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</row>
    <row r="23" spans="1:24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38295.34</v>
      </c>
      <c r="G23" s="122">
        <f t="shared" si="9"/>
        <v>-3007.760000000002</v>
      </c>
      <c r="H23" s="275">
        <f t="shared" si="14"/>
        <v>0.9271783473879684</v>
      </c>
      <c r="I23" s="128">
        <f t="shared" si="1"/>
        <v>-73097.96</v>
      </c>
      <c r="J23" s="128">
        <f t="shared" si="13"/>
        <v>34.37849493641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1115.0499999999956</v>
      </c>
      <c r="S23" s="171">
        <f aca="true" t="shared" si="18" ref="S23:S41">F23/Q23</f>
        <v>1.0299903524152176</v>
      </c>
      <c r="T23" s="127">
        <f t="shared" si="10"/>
        <v>41303.1</v>
      </c>
      <c r="U23" s="130">
        <f t="shared" si="11"/>
        <v>38295.34</v>
      </c>
      <c r="V23" s="131">
        <f t="shared" si="12"/>
        <v>-3007.760000000002</v>
      </c>
      <c r="W23" s="172">
        <f t="shared" si="15"/>
        <v>0.9271783473879684</v>
      </c>
      <c r="X23" s="263">
        <f>S23-P23</f>
        <v>0.771360499766482</v>
      </c>
    </row>
    <row r="24" spans="1:24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v>11960.5</v>
      </c>
      <c r="G24" s="122">
        <f t="shared" si="9"/>
        <v>-5709.5</v>
      </c>
      <c r="H24" s="275">
        <f t="shared" si="14"/>
        <v>0.6768817204301075</v>
      </c>
      <c r="I24" s="128">
        <f t="shared" si="1"/>
        <v>-34974.5</v>
      </c>
      <c r="J24" s="172">
        <f aca="true" t="shared" si="19" ref="J24:J41">F24/D24</f>
        <v>0.25483114946202196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-4559.779999999999</v>
      </c>
      <c r="S24" s="171">
        <f t="shared" si="18"/>
        <v>0.7239889396547758</v>
      </c>
      <c r="T24" s="127">
        <f t="shared" si="10"/>
        <v>17670</v>
      </c>
      <c r="U24" s="130">
        <f t="shared" si="11"/>
        <v>11960.5</v>
      </c>
      <c r="V24" s="131">
        <f t="shared" si="12"/>
        <v>-5709.5</v>
      </c>
      <c r="W24" s="172">
        <f t="shared" si="15"/>
        <v>0.6768817204301075</v>
      </c>
      <c r="X24" s="263">
        <f aca="true" t="shared" si="20" ref="X24:X99">S24-P24</f>
        <v>0.49750258768325883</v>
      </c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4392.34</v>
      </c>
      <c r="G25" s="203">
        <f t="shared" si="9"/>
        <v>-67.65999999999985</v>
      </c>
      <c r="H25" s="278">
        <f t="shared" si="14"/>
        <v>0.9848295964125561</v>
      </c>
      <c r="I25" s="204">
        <f t="shared" si="1"/>
        <v>-1785.6599999999999</v>
      </c>
      <c r="J25" s="229">
        <f t="shared" si="19"/>
        <v>0.7109647134995144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572.73</v>
      </c>
      <c r="S25" s="176">
        <f t="shared" si="18"/>
        <v>1.1499446278546763</v>
      </c>
      <c r="T25" s="127">
        <f t="shared" si="10"/>
        <v>4460</v>
      </c>
      <c r="U25" s="130">
        <f t="shared" si="11"/>
        <v>4392.34</v>
      </c>
      <c r="V25" s="136">
        <f t="shared" si="12"/>
        <v>-67.65999999999985</v>
      </c>
      <c r="W25" s="229">
        <f t="shared" si="15"/>
        <v>0.9848295964125561</v>
      </c>
      <c r="X25" s="263">
        <f t="shared" si="20"/>
        <v>0.906851800863739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138.54</v>
      </c>
      <c r="G26" s="183">
        <f t="shared" si="9"/>
        <v>-1.460000000000008</v>
      </c>
      <c r="H26" s="279">
        <f t="shared" si="14"/>
        <v>0.9895714285714285</v>
      </c>
      <c r="I26" s="225">
        <f t="shared" si="1"/>
        <v>-43.46000000000001</v>
      </c>
      <c r="J26" s="242">
        <f t="shared" si="19"/>
        <v>0.7612087912087911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18.169999999999987</v>
      </c>
      <c r="S26" s="187">
        <f t="shared" si="18"/>
        <v>1.1509512336961036</v>
      </c>
      <c r="T26" s="193">
        <f t="shared" si="10"/>
        <v>140</v>
      </c>
      <c r="U26" s="193">
        <f t="shared" si="11"/>
        <v>138.54</v>
      </c>
      <c r="V26" s="225">
        <f t="shared" si="12"/>
        <v>-1.460000000000008</v>
      </c>
      <c r="W26" s="242">
        <f aca="true" t="shared" si="21" ref="W26:W41">U26/T26*100</f>
        <v>98.95714285714286</v>
      </c>
      <c r="X26" s="263">
        <f t="shared" si="20"/>
        <v>1.0306516745741583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4253.8</v>
      </c>
      <c r="G27" s="183">
        <f t="shared" si="9"/>
        <v>-66.19999999999982</v>
      </c>
      <c r="H27" s="279">
        <f t="shared" si="14"/>
        <v>0.984675925925926</v>
      </c>
      <c r="I27" s="225">
        <f t="shared" si="1"/>
        <v>-1742.1999999999998</v>
      </c>
      <c r="J27" s="242">
        <f t="shared" si="19"/>
        <v>0.7094396264176118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554.5500000000002</v>
      </c>
      <c r="S27" s="187">
        <f t="shared" si="18"/>
        <v>1.1499087652902615</v>
      </c>
      <c r="T27" s="193">
        <f t="shared" si="10"/>
        <v>4320</v>
      </c>
      <c r="U27" s="193">
        <f t="shared" si="11"/>
        <v>4253.8</v>
      </c>
      <c r="V27" s="225">
        <f t="shared" si="12"/>
        <v>-66.19999999999982</v>
      </c>
      <c r="W27" s="242">
        <f t="shared" si="21"/>
        <v>98.4675925925926</v>
      </c>
      <c r="X27" s="263">
        <f t="shared" si="20"/>
        <v>0.899043539662178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29.3</v>
      </c>
      <c r="G28" s="285">
        <f t="shared" si="9"/>
        <v>-96.7</v>
      </c>
      <c r="H28" s="287">
        <f t="shared" si="14"/>
        <v>0.23253968253968255</v>
      </c>
      <c r="I28" s="288">
        <f t="shared" si="1"/>
        <v>-124.7</v>
      </c>
      <c r="J28" s="289">
        <f t="shared" si="19"/>
        <v>0.19025974025974027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-78.95</v>
      </c>
      <c r="S28" s="289">
        <f t="shared" si="18"/>
        <v>0.2706697459584296</v>
      </c>
      <c r="T28" s="273">
        <f t="shared" si="10"/>
        <v>126</v>
      </c>
      <c r="U28" s="273">
        <f t="shared" si="11"/>
        <v>29.3</v>
      </c>
      <c r="V28" s="288">
        <f t="shared" si="12"/>
        <v>-96.7</v>
      </c>
      <c r="W28" s="289">
        <f t="shared" si="21"/>
        <v>23.253968253968253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109.24</v>
      </c>
      <c r="G29" s="285">
        <f t="shared" si="9"/>
        <v>95.24</v>
      </c>
      <c r="H29" s="287">
        <f t="shared" si="14"/>
        <v>7.8028571428571425</v>
      </c>
      <c r="I29" s="288">
        <f t="shared" si="1"/>
        <v>81.24</v>
      </c>
      <c r="J29" s="289">
        <f t="shared" si="19"/>
        <v>3.9014285714285712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97.11999999999999</v>
      </c>
      <c r="S29" s="289">
        <f t="shared" si="18"/>
        <v>9.013201320132014</v>
      </c>
      <c r="T29" s="273">
        <f t="shared" si="10"/>
        <v>14</v>
      </c>
      <c r="U29" s="273">
        <f t="shared" si="11"/>
        <v>109.24</v>
      </c>
      <c r="V29" s="288">
        <f t="shared" si="12"/>
        <v>95.24</v>
      </c>
      <c r="W29" s="289">
        <f t="shared" si="21"/>
        <v>780.2857142857142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265.14</v>
      </c>
      <c r="G30" s="285">
        <f t="shared" si="9"/>
        <v>245.14</v>
      </c>
      <c r="H30" s="287">
        <f t="shared" si="14"/>
        <v>13.257</v>
      </c>
      <c r="I30" s="288">
        <f t="shared" si="1"/>
        <v>189.14</v>
      </c>
      <c r="J30" s="289">
        <f t="shared" si="19"/>
        <v>3.4886842105263156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247.79999999999998</v>
      </c>
      <c r="S30" s="289">
        <f t="shared" si="18"/>
        <v>15.290657439446367</v>
      </c>
      <c r="T30" s="273">
        <f t="shared" si="10"/>
        <v>20</v>
      </c>
      <c r="U30" s="273">
        <f t="shared" si="11"/>
        <v>265.14</v>
      </c>
      <c r="V30" s="288">
        <f t="shared" si="12"/>
        <v>245.14</v>
      </c>
      <c r="W30" s="289">
        <f t="shared" si="21"/>
        <v>1325.7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3988.66</v>
      </c>
      <c r="G31" s="285">
        <f t="shared" si="9"/>
        <v>-311.34000000000015</v>
      </c>
      <c r="H31" s="287">
        <f t="shared" si="14"/>
        <v>0.9275953488372093</v>
      </c>
      <c r="I31" s="288">
        <f t="shared" si="1"/>
        <v>-1931.3400000000001</v>
      </c>
      <c r="J31" s="289">
        <f t="shared" si="19"/>
        <v>0.6737601351351351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306.75</v>
      </c>
      <c r="S31" s="289">
        <f t="shared" si="18"/>
        <v>1.083312737139148</v>
      </c>
      <c r="T31" s="273">
        <f t="shared" si="10"/>
        <v>4300</v>
      </c>
      <c r="U31" s="273">
        <f t="shared" si="11"/>
        <v>3988.66</v>
      </c>
      <c r="V31" s="288"/>
      <c r="W31" s="289">
        <f t="shared" si="21"/>
        <v>92.75953488372093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182.03</v>
      </c>
      <c r="G32" s="203">
        <f t="shared" si="9"/>
        <v>152.03</v>
      </c>
      <c r="H32" s="278">
        <f t="shared" si="14"/>
        <v>6.067666666666667</v>
      </c>
      <c r="I32" s="204">
        <f t="shared" si="1"/>
        <v>95.03</v>
      </c>
      <c r="J32" s="229">
        <f t="shared" si="19"/>
        <v>2.092298850574713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129.95</v>
      </c>
      <c r="S32" s="174">
        <f t="shared" si="18"/>
        <v>3.495199692780338</v>
      </c>
      <c r="T32" s="159">
        <f t="shared" si="10"/>
        <v>30</v>
      </c>
      <c r="U32" s="144">
        <f t="shared" si="11"/>
        <v>182.03</v>
      </c>
      <c r="V32" s="136">
        <f t="shared" si="12"/>
        <v>152.03</v>
      </c>
      <c r="W32" s="229">
        <f>U32/T32</f>
        <v>6.067666666666667</v>
      </c>
      <c r="X32" s="264">
        <f t="shared" si="20"/>
        <v>3.360370321674117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52.85</v>
      </c>
      <c r="G33" s="86">
        <f t="shared" si="9"/>
        <v>52.85</v>
      </c>
      <c r="H33" s="276" t="e">
        <f t="shared" si="14"/>
        <v>#DIV/0!</v>
      </c>
      <c r="I33" s="87">
        <f t="shared" si="1"/>
        <v>27.85</v>
      </c>
      <c r="J33" s="90">
        <f t="shared" si="19"/>
        <v>2.114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52.85</v>
      </c>
      <c r="S33" s="90" t="e">
        <f t="shared" si="18"/>
        <v>#DIV/0!</v>
      </c>
      <c r="T33" s="88">
        <f t="shared" si="10"/>
        <v>0</v>
      </c>
      <c r="U33" s="118">
        <f t="shared" si="11"/>
        <v>52.85</v>
      </c>
      <c r="V33" s="89">
        <f t="shared" si="12"/>
        <v>52.85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129.18</v>
      </c>
      <c r="G34" s="86">
        <f t="shared" si="9"/>
        <v>99.18</v>
      </c>
      <c r="H34" s="276">
        <f t="shared" si="14"/>
        <v>4.306</v>
      </c>
      <c r="I34" s="87">
        <f t="shared" si="1"/>
        <v>67.18</v>
      </c>
      <c r="J34" s="90">
        <f t="shared" si="19"/>
        <v>2.083548387096774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77.10000000000001</v>
      </c>
      <c r="S34" s="90">
        <f t="shared" si="18"/>
        <v>2.480414746543779</v>
      </c>
      <c r="T34" s="88">
        <f t="shared" si="10"/>
        <v>30</v>
      </c>
      <c r="U34" s="118">
        <f t="shared" si="11"/>
        <v>129.18</v>
      </c>
      <c r="V34" s="89"/>
      <c r="W34" s="90">
        <f>U34/T34</f>
        <v>4.306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10231.2</v>
      </c>
      <c r="G35" s="122">
        <f t="shared" si="9"/>
        <v>-2948.7999999999993</v>
      </c>
      <c r="H35" s="278">
        <f t="shared" si="14"/>
        <v>0.7762670713201821</v>
      </c>
      <c r="I35" s="204">
        <f t="shared" si="1"/>
        <v>-30438.8</v>
      </c>
      <c r="J35" s="229">
        <f t="shared" si="19"/>
        <v>0.251566265060241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-2417.3899999999994</v>
      </c>
      <c r="S35" s="173">
        <f t="shared" si="18"/>
        <v>0.808880673656115</v>
      </c>
      <c r="T35" s="159">
        <f t="shared" si="10"/>
        <v>13180</v>
      </c>
      <c r="U35" s="144">
        <f t="shared" si="11"/>
        <v>10231.2</v>
      </c>
      <c r="V35" s="136">
        <f t="shared" si="12"/>
        <v>-2948.7999999999993</v>
      </c>
      <c r="W35" s="229">
        <f>U35/T35</f>
        <v>0.7762670713201821</v>
      </c>
      <c r="X35" s="264">
        <f t="shared" si="20"/>
        <v>0.5843973785084923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2992.28</v>
      </c>
      <c r="G36" s="183">
        <f t="shared" si="9"/>
        <v>-1087.7199999999998</v>
      </c>
      <c r="H36" s="279">
        <f t="shared" si="14"/>
        <v>0.7334019607843137</v>
      </c>
      <c r="I36" s="225">
        <f t="shared" si="1"/>
        <v>-9577.72</v>
      </c>
      <c r="J36" s="242">
        <f t="shared" si="19"/>
        <v>0.23804932378679397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-807.5700000000002</v>
      </c>
      <c r="S36" s="187">
        <f t="shared" si="18"/>
        <v>0.7874731897311735</v>
      </c>
      <c r="T36" s="193">
        <f t="shared" si="10"/>
        <v>4080</v>
      </c>
      <c r="U36" s="193">
        <f t="shared" si="11"/>
        <v>2992.28</v>
      </c>
      <c r="V36" s="225">
        <f t="shared" si="12"/>
        <v>-1087.7199999999998</v>
      </c>
      <c r="W36" s="242">
        <f t="shared" si="21"/>
        <v>73.34019607843138</v>
      </c>
      <c r="X36" s="263">
        <f t="shared" si="20"/>
        <v>0.572999838684878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7238.92</v>
      </c>
      <c r="G37" s="183">
        <f t="shared" si="9"/>
        <v>-1861.08</v>
      </c>
      <c r="H37" s="279">
        <f t="shared" si="14"/>
        <v>0.7954857142857142</v>
      </c>
      <c r="I37" s="225">
        <f t="shared" si="1"/>
        <v>-20861.08</v>
      </c>
      <c r="J37" s="242">
        <f t="shared" si="19"/>
        <v>0.2576128113879004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-1609.8099999999995</v>
      </c>
      <c r="S37" s="187">
        <f t="shared" si="18"/>
        <v>0.818074458142581</v>
      </c>
      <c r="T37" s="193">
        <f t="shared" si="10"/>
        <v>9100</v>
      </c>
      <c r="U37" s="193">
        <f t="shared" si="11"/>
        <v>7238.92</v>
      </c>
      <c r="V37" s="225">
        <f t="shared" si="12"/>
        <v>-1861.08</v>
      </c>
      <c r="W37" s="242">
        <f t="shared" si="21"/>
        <v>79.54857142857142</v>
      </c>
      <c r="X37" s="263">
        <f t="shared" si="20"/>
        <v>0.5888044823024146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2918.38</v>
      </c>
      <c r="G38" s="285">
        <f t="shared" si="9"/>
        <v>-1081.62</v>
      </c>
      <c r="H38" s="287">
        <f t="shared" si="14"/>
        <v>0.729595</v>
      </c>
      <c r="I38" s="288">
        <f t="shared" si="1"/>
        <v>-9381.619999999999</v>
      </c>
      <c r="J38" s="289">
        <f t="shared" si="19"/>
        <v>0.23726666666666668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-802.21</v>
      </c>
      <c r="S38" s="289">
        <f t="shared" si="18"/>
        <v>0.7843863473266337</v>
      </c>
      <c r="T38" s="273">
        <f t="shared" si="10"/>
        <v>4000</v>
      </c>
      <c r="U38" s="273">
        <f t="shared" si="11"/>
        <v>2918.38</v>
      </c>
      <c r="V38" s="288">
        <f t="shared" si="12"/>
        <v>-1081.62</v>
      </c>
      <c r="W38" s="289">
        <f t="shared" si="21"/>
        <v>72.9595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5904.74</v>
      </c>
      <c r="G39" s="285">
        <f t="shared" si="9"/>
        <v>-1595.2600000000002</v>
      </c>
      <c r="H39" s="287">
        <f t="shared" si="14"/>
        <v>0.7872986666666666</v>
      </c>
      <c r="I39" s="288">
        <f t="shared" si="1"/>
        <v>-17245.260000000002</v>
      </c>
      <c r="J39" s="289">
        <f t="shared" si="19"/>
        <v>0.2550643628509719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-1523.54</v>
      </c>
      <c r="S39" s="289">
        <f t="shared" si="18"/>
        <v>0.7949000306935118</v>
      </c>
      <c r="T39" s="273">
        <f t="shared" si="10"/>
        <v>7500</v>
      </c>
      <c r="U39" s="273">
        <f t="shared" si="11"/>
        <v>5904.74</v>
      </c>
      <c r="V39" s="288">
        <f t="shared" si="12"/>
        <v>-1595.2600000000002</v>
      </c>
      <c r="W39" s="289">
        <f t="shared" si="21"/>
        <v>78.72986666666665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73.9</v>
      </c>
      <c r="G40" s="285">
        <f t="shared" si="9"/>
        <v>-6.099999999999994</v>
      </c>
      <c r="H40" s="287">
        <f t="shared" si="14"/>
        <v>0.9237500000000001</v>
      </c>
      <c r="I40" s="288">
        <f t="shared" si="1"/>
        <v>-196.1</v>
      </c>
      <c r="J40" s="289">
        <f t="shared" si="19"/>
        <v>0.2737037037037037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-5.359999999999999</v>
      </c>
      <c r="S40" s="289">
        <f t="shared" si="18"/>
        <v>0.9323744637900581</v>
      </c>
      <c r="T40" s="273">
        <f t="shared" si="10"/>
        <v>80</v>
      </c>
      <c r="U40" s="273">
        <f t="shared" si="11"/>
        <v>73.9</v>
      </c>
      <c r="V40" s="288">
        <f t="shared" si="12"/>
        <v>-6.099999999999994</v>
      </c>
      <c r="W40" s="289">
        <f t="shared" si="21"/>
        <v>92.375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1334.18</v>
      </c>
      <c r="G41" s="285">
        <f t="shared" si="9"/>
        <v>-265.81999999999994</v>
      </c>
      <c r="H41" s="287">
        <f t="shared" si="14"/>
        <v>0.8338625000000001</v>
      </c>
      <c r="I41" s="288">
        <f t="shared" si="1"/>
        <v>-3615.8199999999997</v>
      </c>
      <c r="J41" s="289">
        <f t="shared" si="19"/>
        <v>0.2695313131313131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-86.26999999999998</v>
      </c>
      <c r="S41" s="289">
        <f t="shared" si="18"/>
        <v>0.9392657256503221</v>
      </c>
      <c r="T41" s="273">
        <f t="shared" si="10"/>
        <v>1600</v>
      </c>
      <c r="U41" s="273">
        <f t="shared" si="11"/>
        <v>1334.18</v>
      </c>
      <c r="V41" s="288">
        <f t="shared" si="12"/>
        <v>-265.81999999999994</v>
      </c>
      <c r="W41" s="289">
        <f t="shared" si="21"/>
        <v>83.38625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10.43</v>
      </c>
      <c r="G43" s="122">
        <f t="shared" si="9"/>
        <v>-2.67</v>
      </c>
      <c r="H43" s="275">
        <f>F43/E43</f>
        <v>0.7961832061068702</v>
      </c>
      <c r="I43" s="128">
        <f t="shared" si="1"/>
        <v>-27.869999999999997</v>
      </c>
      <c r="J43" s="172">
        <f>F43/D43</f>
        <v>0.2723237597911227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-2.630000000000001</v>
      </c>
      <c r="S43" s="172">
        <f aca="true" t="shared" si="23" ref="S43:S51">F43/Q43</f>
        <v>0.7986217457886676</v>
      </c>
      <c r="T43" s="127">
        <f t="shared" si="10"/>
        <v>13.1</v>
      </c>
      <c r="U43" s="130">
        <f t="shared" si="11"/>
        <v>10.43</v>
      </c>
      <c r="V43" s="131">
        <f t="shared" si="12"/>
        <v>-2.67</v>
      </c>
      <c r="W43" s="172">
        <f>U43/T43</f>
        <v>0.7961832061068702</v>
      </c>
      <c r="X43" s="263">
        <f t="shared" si="20"/>
        <v>0.5543926933718841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9.9</v>
      </c>
      <c r="G44" s="86">
        <f t="shared" si="9"/>
        <v>4.4</v>
      </c>
      <c r="H44" s="276">
        <f>F44/E44</f>
        <v>1.8</v>
      </c>
      <c r="I44" s="87">
        <f t="shared" si="1"/>
        <v>-12.999999999999998</v>
      </c>
      <c r="J44" s="90">
        <f>F44/D44</f>
        <v>0.4323144104803494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4.390000000000001</v>
      </c>
      <c r="S44" s="90">
        <f t="shared" si="23"/>
        <v>1.7967332123411979</v>
      </c>
      <c r="T44" s="88">
        <f t="shared" si="10"/>
        <v>5.5</v>
      </c>
      <c r="U44" s="118">
        <f t="shared" si="11"/>
        <v>9.9</v>
      </c>
      <c r="V44" s="89">
        <f t="shared" si="12"/>
        <v>4.4</v>
      </c>
      <c r="W44" s="90">
        <f>U44/T44</f>
        <v>1.8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0.53</v>
      </c>
      <c r="G45" s="86">
        <f t="shared" si="9"/>
        <v>-7.069999999999999</v>
      </c>
      <c r="H45" s="276">
        <f>F45/E45</f>
        <v>0.06973684210526317</v>
      </c>
      <c r="I45" s="87">
        <f t="shared" si="1"/>
        <v>-14.870000000000001</v>
      </c>
      <c r="J45" s="90">
        <f>F45/D45</f>
        <v>0.03441558441558441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-7.029999999999999</v>
      </c>
      <c r="S45" s="90">
        <f t="shared" si="23"/>
        <v>0.07010582010582012</v>
      </c>
      <c r="T45" s="88">
        <f t="shared" si="10"/>
        <v>7.6</v>
      </c>
      <c r="U45" s="118">
        <f t="shared" si="11"/>
        <v>0.53</v>
      </c>
      <c r="V45" s="89">
        <f t="shared" si="12"/>
        <v>-7.069999999999999</v>
      </c>
      <c r="W45" s="90">
        <f>U45/T45</f>
        <v>0.06973684210526317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0.58</v>
      </c>
      <c r="G46" s="122">
        <f t="shared" si="9"/>
        <v>0.58</v>
      </c>
      <c r="H46" s="275"/>
      <c r="I46" s="128">
        <f t="shared" si="1"/>
        <v>0.58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3.5100000000000002</v>
      </c>
      <c r="S46" s="172">
        <f t="shared" si="23"/>
        <v>-0.1979522184300341</v>
      </c>
      <c r="T46" s="127">
        <f t="shared" si="10"/>
        <v>0</v>
      </c>
      <c r="U46" s="130">
        <f t="shared" si="11"/>
        <v>0.58</v>
      </c>
      <c r="V46" s="131">
        <f t="shared" si="12"/>
        <v>0.58</v>
      </c>
      <c r="W46" s="172"/>
      <c r="X46" s="263">
        <f t="shared" si="20"/>
        <v>-0.1979522184300341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23478.76</v>
      </c>
      <c r="G47" s="122">
        <f t="shared" si="9"/>
        <v>-141.2400000000016</v>
      </c>
      <c r="H47" s="275">
        <f>F47/E47*100</f>
        <v>99.40203217612192</v>
      </c>
      <c r="I47" s="128">
        <f t="shared" si="1"/>
        <v>-40941.240000000005</v>
      </c>
      <c r="J47" s="172">
        <f>F47/D47</f>
        <v>0.3644638311083514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2829.079999999998</v>
      </c>
      <c r="S47" s="185">
        <f t="shared" si="23"/>
        <v>1.1370035758423374</v>
      </c>
      <c r="T47" s="127">
        <f t="shared" si="10"/>
        <v>23620</v>
      </c>
      <c r="U47" s="130">
        <f t="shared" si="11"/>
        <v>23478.76</v>
      </c>
      <c r="V47" s="131">
        <f t="shared" si="12"/>
        <v>-141.2400000000016</v>
      </c>
      <c r="W47" s="172">
        <f>U47/T47</f>
        <v>0.9940203217612192</v>
      </c>
      <c r="X47" s="263">
        <f t="shared" si="20"/>
        <v>0.8486008786458739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3818.39</v>
      </c>
      <c r="G49" s="86">
        <f>F49-E49</f>
        <v>218.38999999999987</v>
      </c>
      <c r="H49" s="276">
        <f>F49/E49</f>
        <v>1.0606638888888889</v>
      </c>
      <c r="I49" s="87">
        <f t="shared" si="1"/>
        <v>-8781.61</v>
      </c>
      <c r="J49" s="90">
        <f>F49/D49</f>
        <v>0.30304682539682537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233.35999999999967</v>
      </c>
      <c r="S49" s="177">
        <f t="shared" si="23"/>
        <v>1.0650929001988825</v>
      </c>
      <c r="T49" s="88">
        <f t="shared" si="10"/>
        <v>3600</v>
      </c>
      <c r="U49" s="118">
        <f t="shared" si="11"/>
        <v>3818.39</v>
      </c>
      <c r="V49" s="89">
        <f t="shared" si="12"/>
        <v>218.38999999999987</v>
      </c>
      <c r="W49" s="90">
        <f>U49/T49</f>
        <v>1.0606638888888889</v>
      </c>
      <c r="X49" s="263">
        <f t="shared" si="20"/>
        <v>0.7852815552256933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19638.53</v>
      </c>
      <c r="G50" s="86">
        <f>F50-E50</f>
        <v>-361.47000000000116</v>
      </c>
      <c r="H50" s="276">
        <f>F50/E50</f>
        <v>0.9819264999999999</v>
      </c>
      <c r="I50" s="87">
        <f t="shared" si="1"/>
        <v>-32161.47</v>
      </c>
      <c r="J50" s="90">
        <f>F50/D50</f>
        <v>0.37912220077220077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2589.989999999998</v>
      </c>
      <c r="S50" s="177">
        <f t="shared" si="23"/>
        <v>1.1519185807113101</v>
      </c>
      <c r="T50" s="88">
        <f t="shared" si="10"/>
        <v>20000</v>
      </c>
      <c r="U50" s="118">
        <f t="shared" si="11"/>
        <v>19638.53</v>
      </c>
      <c r="V50" s="89">
        <f t="shared" si="12"/>
        <v>-361.47000000000116</v>
      </c>
      <c r="W50" s="90">
        <f>U50/T50</f>
        <v>0.9819264999999999</v>
      </c>
      <c r="X50" s="263">
        <f t="shared" si="20"/>
        <v>0.8613484889225741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21.84</v>
      </c>
      <c r="G51" s="86">
        <f>F51-E51</f>
        <v>1.8399999999999999</v>
      </c>
      <c r="H51" s="276">
        <f>F51/E51</f>
        <v>1.092</v>
      </c>
      <c r="I51" s="87">
        <f t="shared" si="1"/>
        <v>1.8399999999999999</v>
      </c>
      <c r="J51" s="90">
        <f>F51/D51</f>
        <v>1.092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5.73</v>
      </c>
      <c r="S51" s="177">
        <f t="shared" si="23"/>
        <v>1.3556797020484173</v>
      </c>
      <c r="T51" s="88">
        <f t="shared" si="10"/>
        <v>20</v>
      </c>
      <c r="U51" s="118">
        <f t="shared" si="11"/>
        <v>21.84</v>
      </c>
      <c r="V51" s="89">
        <f t="shared" si="12"/>
        <v>1.8399999999999999</v>
      </c>
      <c r="W51" s="90"/>
      <c r="X51" s="263">
        <f t="shared" si="20"/>
        <v>1.0599529535640169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2931.3899999999994</v>
      </c>
      <c r="G53" s="123">
        <f>G54+G55+G56+G57+G58+G60+G62+G63+G64+G65+G66+G71+G72+G76+G59+G61</f>
        <v>121.78999999999995</v>
      </c>
      <c r="H53" s="167">
        <f aca="true" t="shared" si="24" ref="H53:H72">F53/E53</f>
        <v>1.0433478075170841</v>
      </c>
      <c r="I53" s="124">
        <f>F53-D53</f>
        <v>-8990.41</v>
      </c>
      <c r="J53" s="180">
        <f aca="true" t="shared" si="25" ref="J53:J72">F53/D53</f>
        <v>0.2458848496032478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-1296.3400000000001</v>
      </c>
      <c r="S53" s="167">
        <f>F53/Q53</f>
        <v>0.6933720932982947</v>
      </c>
      <c r="T53" s="123">
        <f>T54+T55+T56+T57+T58+T60+T62+T63+T64+T65+T66+T71+T72+T76+T59+T61</f>
        <v>2809.6</v>
      </c>
      <c r="U53" s="123">
        <f>U54+U55+U56+U57+U58+U60+U62+U63+U64+U65+U66+U71+U72+U76+U59+U61</f>
        <v>2931.3899999999994</v>
      </c>
      <c r="V53" s="123">
        <f>V54+V55+V56+V57+V58+V60+V62+V63+V64+V65+V66+V71+V72+V76</f>
        <v>129.33999999999995</v>
      </c>
      <c r="W53" s="167">
        <f>U53/T53</f>
        <v>1.0433478075170841</v>
      </c>
      <c r="X53" s="263">
        <f t="shared" si="20"/>
        <v>0.5215411390511797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1.11</v>
      </c>
      <c r="G54" s="122">
        <f aca="true" t="shared" si="26" ref="G54:G78">F54-E54</f>
        <v>0.1100000000000001</v>
      </c>
      <c r="H54" s="280">
        <f t="shared" si="24"/>
        <v>1.11</v>
      </c>
      <c r="I54" s="135">
        <f>F54-D54</f>
        <v>-100.89</v>
      </c>
      <c r="J54" s="179">
        <f t="shared" si="25"/>
        <v>0.010882352941176471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-7.069999999999999</v>
      </c>
      <c r="S54" s="179">
        <f>F54/Q54</f>
        <v>0.13569682151589244</v>
      </c>
      <c r="T54" s="127">
        <f>E54</f>
        <v>1</v>
      </c>
      <c r="U54" s="130">
        <f>F54</f>
        <v>1.11</v>
      </c>
      <c r="V54" s="131">
        <f aca="true" t="shared" si="27" ref="V54:V78">U54-T54</f>
        <v>0.1100000000000001</v>
      </c>
      <c r="W54" s="179">
        <f>U54/T54</f>
        <v>1.11</v>
      </c>
      <c r="X54" s="263">
        <f t="shared" si="20"/>
        <v>0.0969718598611976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2.02</v>
      </c>
      <c r="G57" s="122">
        <f t="shared" si="26"/>
        <v>1.52</v>
      </c>
      <c r="H57" s="280">
        <f t="shared" si="24"/>
        <v>4.04</v>
      </c>
      <c r="I57" s="135">
        <f t="shared" si="28"/>
        <v>0.52</v>
      </c>
      <c r="J57" s="179">
        <f t="shared" si="25"/>
        <v>1.3466666666666667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2.02</v>
      </c>
      <c r="S57" s="179"/>
      <c r="T57" s="127">
        <f t="shared" si="32"/>
        <v>0.5</v>
      </c>
      <c r="U57" s="130">
        <f t="shared" si="33"/>
        <v>2.02</v>
      </c>
      <c r="V57" s="131">
        <f t="shared" si="27"/>
        <v>1.52</v>
      </c>
      <c r="W57" s="179">
        <f t="shared" si="34"/>
        <v>4.04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27.82</v>
      </c>
      <c r="G58" s="122">
        <f t="shared" si="26"/>
        <v>7.82</v>
      </c>
      <c r="H58" s="280">
        <f t="shared" si="24"/>
        <v>1.391</v>
      </c>
      <c r="I58" s="135">
        <f t="shared" si="28"/>
        <v>-32.18</v>
      </c>
      <c r="J58" s="179">
        <f t="shared" si="25"/>
        <v>0.46366666666666667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16.65</v>
      </c>
      <c r="S58" s="179">
        <f t="shared" si="31"/>
        <v>2.4905998209489706</v>
      </c>
      <c r="T58" s="127">
        <f t="shared" si="32"/>
        <v>20</v>
      </c>
      <c r="U58" s="130">
        <f t="shared" si="33"/>
        <v>27.82</v>
      </c>
      <c r="V58" s="131">
        <f t="shared" si="27"/>
        <v>7.82</v>
      </c>
      <c r="W58" s="179">
        <f t="shared" si="34"/>
        <v>1.391</v>
      </c>
      <c r="X58" s="263">
        <f t="shared" si="20"/>
        <v>2.4055308441869796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-6.55</v>
      </c>
      <c r="G59" s="122">
        <f t="shared" si="26"/>
        <v>-7.55</v>
      </c>
      <c r="H59" s="280">
        <f t="shared" si="24"/>
        <v>-6.55</v>
      </c>
      <c r="I59" s="135">
        <f t="shared" si="28"/>
        <v>-9.55</v>
      </c>
      <c r="J59" s="179">
        <f t="shared" si="25"/>
        <v>-2.183333333333333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-6.55</v>
      </c>
      <c r="S59" s="179" t="e">
        <f t="shared" si="31"/>
        <v>#DIV/0!</v>
      </c>
      <c r="T59" s="127">
        <f t="shared" si="32"/>
        <v>1</v>
      </c>
      <c r="U59" s="130">
        <f t="shared" si="33"/>
        <v>-6.55</v>
      </c>
      <c r="V59" s="131">
        <f t="shared" si="27"/>
        <v>-7.55</v>
      </c>
      <c r="W59" s="179">
        <f t="shared" si="34"/>
        <v>-6.55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80.01</v>
      </c>
      <c r="G60" s="122">
        <f t="shared" si="26"/>
        <v>-4.989999999999995</v>
      </c>
      <c r="H60" s="280">
        <f t="shared" si="24"/>
        <v>0.9412941176470588</v>
      </c>
      <c r="I60" s="135">
        <f t="shared" si="28"/>
        <v>-184.99</v>
      </c>
      <c r="J60" s="179">
        <f t="shared" si="25"/>
        <v>0.3019245283018868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-9.439999999999998</v>
      </c>
      <c r="S60" s="179">
        <f t="shared" si="31"/>
        <v>0.8944661822247065</v>
      </c>
      <c r="T60" s="127">
        <f t="shared" si="32"/>
        <v>85</v>
      </c>
      <c r="U60" s="130">
        <f t="shared" si="33"/>
        <v>80.01</v>
      </c>
      <c r="V60" s="131">
        <f t="shared" si="27"/>
        <v>-4.989999999999995</v>
      </c>
      <c r="W60" s="179">
        <f t="shared" si="34"/>
        <v>0.9412941176470588</v>
      </c>
      <c r="X60" s="263">
        <f t="shared" si="20"/>
        <v>0.6745747173326608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1697.3</v>
      </c>
      <c r="G62" s="122">
        <f t="shared" si="26"/>
        <v>197.29999999999995</v>
      </c>
      <c r="H62" s="280">
        <f t="shared" si="24"/>
        <v>1.1315333333333333</v>
      </c>
      <c r="I62" s="135">
        <f t="shared" si="28"/>
        <v>-3202.7</v>
      </c>
      <c r="J62" s="179">
        <f t="shared" si="25"/>
        <v>0.3463877551020408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644.74</v>
      </c>
      <c r="S62" s="179">
        <f t="shared" si="31"/>
        <v>1.6125446530364065</v>
      </c>
      <c r="T62" s="127">
        <f t="shared" si="32"/>
        <v>1500</v>
      </c>
      <c r="U62" s="130">
        <f t="shared" si="33"/>
        <v>1697.3</v>
      </c>
      <c r="V62" s="131">
        <f t="shared" si="27"/>
        <v>197.29999999999995</v>
      </c>
      <c r="W62" s="179">
        <f t="shared" si="34"/>
        <v>1.1315333333333333</v>
      </c>
      <c r="X62" s="263">
        <f t="shared" si="20"/>
        <v>1.3688864786030113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54.99</v>
      </c>
      <c r="G63" s="122">
        <f t="shared" si="26"/>
        <v>-30.009999999999998</v>
      </c>
      <c r="H63" s="280">
        <f t="shared" si="24"/>
        <v>0.6469411764705882</v>
      </c>
      <c r="I63" s="135">
        <f t="shared" si="28"/>
        <v>-200.01</v>
      </c>
      <c r="J63" s="179">
        <f t="shared" si="25"/>
        <v>0.21564705882352941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10.46</v>
      </c>
      <c r="S63" s="179">
        <f t="shared" si="31"/>
        <v>1.2348978216932405</v>
      </c>
      <c r="T63" s="127">
        <f t="shared" si="32"/>
        <v>85</v>
      </c>
      <c r="U63" s="130">
        <f t="shared" si="33"/>
        <v>54.99</v>
      </c>
      <c r="V63" s="131">
        <f t="shared" si="27"/>
        <v>-30.009999999999998</v>
      </c>
      <c r="W63" s="179">
        <f t="shared" si="34"/>
        <v>0.6469411764705882</v>
      </c>
      <c r="X63" s="263">
        <f t="shared" si="20"/>
        <v>0.8757631250564313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41.97</v>
      </c>
      <c r="G66" s="122">
        <f t="shared" si="26"/>
        <v>-34.129999999999995</v>
      </c>
      <c r="H66" s="280">
        <f t="shared" si="24"/>
        <v>0.5515111695137976</v>
      </c>
      <c r="I66" s="135">
        <f t="shared" si="28"/>
        <v>-188.33</v>
      </c>
      <c r="J66" s="179">
        <f t="shared" si="25"/>
        <v>0.18224055579678677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1.8799999999999955</v>
      </c>
      <c r="S66" s="179">
        <f t="shared" si="31"/>
        <v>1.0468944874033423</v>
      </c>
      <c r="T66" s="127">
        <f t="shared" si="32"/>
        <v>76.1</v>
      </c>
      <c r="U66" s="130">
        <f t="shared" si="33"/>
        <v>41.97</v>
      </c>
      <c r="V66" s="131">
        <f t="shared" si="27"/>
        <v>-34.129999999999995</v>
      </c>
      <c r="W66" s="179">
        <f t="shared" si="34"/>
        <v>0.5515111695137976</v>
      </c>
      <c r="X66" s="263">
        <f t="shared" si="20"/>
        <v>0.7899263322628635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31.37</v>
      </c>
      <c r="G67" s="86">
        <f t="shared" si="26"/>
        <v>-34.629999999999995</v>
      </c>
      <c r="H67" s="276">
        <f t="shared" si="24"/>
        <v>0.47530303030303034</v>
      </c>
      <c r="I67" s="87">
        <f t="shared" si="28"/>
        <v>-168.63</v>
      </c>
      <c r="J67" s="90">
        <f t="shared" si="25"/>
        <v>0.15685000000000002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-1.4400000000000013</v>
      </c>
      <c r="S67" s="271">
        <f t="shared" si="31"/>
        <v>0.9561109417860408</v>
      </c>
      <c r="T67" s="88">
        <f aca="true" t="shared" si="35" ref="T67:U71">E67</f>
        <v>66</v>
      </c>
      <c r="U67" s="118">
        <f t="shared" si="35"/>
        <v>31.37</v>
      </c>
      <c r="V67" s="89">
        <f t="shared" si="27"/>
        <v>-34.629999999999995</v>
      </c>
      <c r="W67" s="90">
        <f t="shared" si="34"/>
        <v>0.47530303030303034</v>
      </c>
      <c r="X67" s="263">
        <f t="shared" si="20"/>
        <v>0.6931675534975393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10.6</v>
      </c>
      <c r="G70" s="86">
        <f t="shared" si="26"/>
        <v>0.5999999999999996</v>
      </c>
      <c r="H70" s="276">
        <f t="shared" si="24"/>
        <v>1.06</v>
      </c>
      <c r="I70" s="87">
        <f t="shared" si="28"/>
        <v>-19.4</v>
      </c>
      <c r="J70" s="90">
        <f t="shared" si="25"/>
        <v>0.35333333333333333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3.33</v>
      </c>
      <c r="S70" s="271">
        <f t="shared" si="31"/>
        <v>1.4580467675378268</v>
      </c>
      <c r="T70" s="88">
        <f t="shared" si="35"/>
        <v>10</v>
      </c>
      <c r="U70" s="118">
        <f t="shared" si="35"/>
        <v>10.6</v>
      </c>
      <c r="V70" s="89">
        <f t="shared" si="27"/>
        <v>0.5999999999999996</v>
      </c>
      <c r="W70" s="90">
        <f t="shared" si="34"/>
        <v>1.06</v>
      </c>
      <c r="X70" s="263">
        <f t="shared" si="20"/>
        <v>1.2365137591195725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467.52</v>
      </c>
      <c r="G72" s="122">
        <f t="shared" si="26"/>
        <v>-32.48000000000002</v>
      </c>
      <c r="H72" s="280">
        <f t="shared" si="24"/>
        <v>0.93504</v>
      </c>
      <c r="I72" s="135">
        <f t="shared" si="28"/>
        <v>-1032.48</v>
      </c>
      <c r="J72" s="179">
        <f t="shared" si="25"/>
        <v>0.31168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-1779.81</v>
      </c>
      <c r="S72" s="179">
        <f t="shared" si="31"/>
        <v>0.20803353312597617</v>
      </c>
      <c r="T72" s="127">
        <f aca="true" t="shared" si="36" ref="T72:T78">E72</f>
        <v>500</v>
      </c>
      <c r="U72" s="130">
        <f aca="true" t="shared" si="37" ref="U72:U78">F72</f>
        <v>467.52</v>
      </c>
      <c r="V72" s="131">
        <f t="shared" si="27"/>
        <v>-32.48000000000002</v>
      </c>
      <c r="W72" s="179">
        <f t="shared" si="34"/>
        <v>0.93504</v>
      </c>
      <c r="X72" s="263">
        <f t="shared" si="20"/>
        <v>0.0225488244853565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345493.75</v>
      </c>
      <c r="E79" s="123">
        <f>E8+E53+E77+E78</f>
        <v>109894.25</v>
      </c>
      <c r="F79" s="123">
        <f>F8+F53+F77+F78</f>
        <v>93008.57</v>
      </c>
      <c r="G79" s="123">
        <f>F79-E79</f>
        <v>-16885.679999999993</v>
      </c>
      <c r="H79" s="277">
        <f>F79/E79</f>
        <v>0.8463461009106482</v>
      </c>
      <c r="I79" s="124">
        <f>F79-D79</f>
        <v>-252485.18</v>
      </c>
      <c r="J79" s="180">
        <f>F79/D79</f>
        <v>0.2692047830098229</v>
      </c>
      <c r="K79" s="124"/>
      <c r="L79" s="124"/>
      <c r="M79" s="124"/>
      <c r="N79" s="124">
        <v>1398996.46</v>
      </c>
      <c r="O79" s="124">
        <f>D79-N79</f>
        <v>-1053502.71</v>
      </c>
      <c r="P79" s="180">
        <f>D79/N79</f>
        <v>0.24695827321821814</v>
      </c>
      <c r="Q79" s="123">
        <v>98086.18</v>
      </c>
      <c r="R79" s="124">
        <f>F79-Q79</f>
        <v>-5077.609999999986</v>
      </c>
      <c r="S79" s="180">
        <f>F79/Q79</f>
        <v>0.9482331761722192</v>
      </c>
      <c r="T79" s="123">
        <f>T8+T53+T77+T78</f>
        <v>109894.25</v>
      </c>
      <c r="U79" s="123">
        <f>U8+U53+U77+U78</f>
        <v>93008.57</v>
      </c>
      <c r="V79" s="158">
        <f>U79-T79</f>
        <v>-16885.679999999993</v>
      </c>
      <c r="W79" s="180">
        <f>U79/T79</f>
        <v>0.8463461009106482</v>
      </c>
      <c r="X79" s="263">
        <f t="shared" si="20"/>
        <v>0.7012749029540011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806.42</v>
      </c>
      <c r="G88" s="132">
        <f t="shared" si="40"/>
        <v>806.42</v>
      </c>
      <c r="H88" s="280" t="e">
        <f>F88/E88</f>
        <v>#DIV/0!</v>
      </c>
      <c r="I88" s="137">
        <f>F88-D88</f>
        <v>806.42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806.38</v>
      </c>
      <c r="S88" s="171">
        <f t="shared" si="39"/>
        <v>20160.5</v>
      </c>
      <c r="T88" s="127">
        <f t="shared" si="43"/>
        <v>0</v>
      </c>
      <c r="U88" s="130">
        <f t="shared" si="43"/>
        <v>806.42</v>
      </c>
      <c r="V88" s="137">
        <f t="shared" si="44"/>
        <v>806.42</v>
      </c>
      <c r="W88" s="171" t="e">
        <f>U88/T88</f>
        <v>#DIV/0!</v>
      </c>
      <c r="X88" s="263">
        <f t="shared" si="20"/>
        <v>20160.5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5</v>
      </c>
      <c r="G89" s="132">
        <f t="shared" si="40"/>
        <v>5</v>
      </c>
      <c r="H89" s="280" t="e">
        <f>F89/E89</f>
        <v>#DIV/0!</v>
      </c>
      <c r="I89" s="137">
        <f aca="true" t="shared" si="45" ref="I89:I98">F89-D89</f>
        <v>5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3.1</v>
      </c>
      <c r="S89" s="171">
        <f t="shared" si="39"/>
        <v>2.6315789473684212</v>
      </c>
      <c r="T89" s="127">
        <f t="shared" si="43"/>
        <v>0</v>
      </c>
      <c r="U89" s="130">
        <f t="shared" si="43"/>
        <v>5</v>
      </c>
      <c r="V89" s="137">
        <f t="shared" si="44"/>
        <v>5</v>
      </c>
      <c r="W89" s="171" t="e">
        <f>U89/T89</f>
        <v>#DIV/0!</v>
      </c>
      <c r="X89" s="263">
        <f t="shared" si="20"/>
        <v>2.6315789473684212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154.34</v>
      </c>
      <c r="G90" s="132">
        <f t="shared" si="40"/>
        <v>154.34</v>
      </c>
      <c r="H90" s="280" t="e">
        <f>F90/E90</f>
        <v>#DIV/0!</v>
      </c>
      <c r="I90" s="137">
        <f t="shared" si="45"/>
        <v>154.34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64.22</v>
      </c>
      <c r="S90" s="171">
        <f t="shared" si="39"/>
        <v>1.7126054150022192</v>
      </c>
      <c r="T90" s="127">
        <f t="shared" si="43"/>
        <v>0</v>
      </c>
      <c r="U90" s="130">
        <f t="shared" si="43"/>
        <v>154.34</v>
      </c>
      <c r="V90" s="137">
        <f t="shared" si="44"/>
        <v>154.34</v>
      </c>
      <c r="W90" s="171" t="e">
        <f>U90/T90</f>
        <v>#DIV/0!</v>
      </c>
      <c r="X90" s="263">
        <f t="shared" si="20"/>
        <v>1.7126054150022192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966.76</v>
      </c>
      <c r="G92" s="149">
        <f t="shared" si="40"/>
        <v>966.76</v>
      </c>
      <c r="H92" s="283" t="e">
        <f>F92/E92</f>
        <v>#DIV/0!</v>
      </c>
      <c r="I92" s="151">
        <f t="shared" si="45"/>
        <v>966.76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873.7</v>
      </c>
      <c r="S92" s="171">
        <f t="shared" si="39"/>
        <v>10.38856651622609</v>
      </c>
      <c r="T92" s="149">
        <f>T88+T89+T90+T91</f>
        <v>0</v>
      </c>
      <c r="U92" s="153">
        <f>U88+U89+U90+U91</f>
        <v>966.76</v>
      </c>
      <c r="V92" s="151">
        <f t="shared" si="44"/>
        <v>966.76</v>
      </c>
      <c r="W92" s="175" t="e">
        <f>U92/T92</f>
        <v>#DIV/0!</v>
      </c>
      <c r="X92" s="263">
        <f t="shared" si="20"/>
        <v>10.38856651622609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0.01</v>
      </c>
      <c r="G93" s="132">
        <f t="shared" si="40"/>
        <v>0.01</v>
      </c>
      <c r="H93" s="280"/>
      <c r="I93" s="137">
        <f t="shared" si="45"/>
        <v>0.01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0.01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0.01</v>
      </c>
      <c r="V93" s="137">
        <f t="shared" si="44"/>
        <v>0.01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460.45</v>
      </c>
      <c r="G95" s="132">
        <f t="shared" si="40"/>
        <v>-298.63500000000005</v>
      </c>
      <c r="H95" s="280">
        <f>F95/E95</f>
        <v>0.6065855602468762</v>
      </c>
      <c r="I95" s="137">
        <f t="shared" si="45"/>
        <v>-1816.8100000000002</v>
      </c>
      <c r="J95" s="171">
        <f>F95/D95</f>
        <v>0.20219474280494978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448.96999999999997</v>
      </c>
      <c r="S95" s="171">
        <f t="shared" si="39"/>
        <v>40.1088850174216</v>
      </c>
      <c r="T95" s="127">
        <f t="shared" si="46"/>
        <v>759.085</v>
      </c>
      <c r="U95" s="130">
        <f t="shared" si="46"/>
        <v>460.45</v>
      </c>
      <c r="V95" s="137">
        <f t="shared" si="44"/>
        <v>-298.63500000000005</v>
      </c>
      <c r="W95" s="171">
        <f>U95/T95</f>
        <v>0.6065855602468762</v>
      </c>
      <c r="X95" s="263">
        <f t="shared" si="20"/>
        <v>39.82543007501476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460.46</v>
      </c>
      <c r="G97" s="149">
        <f t="shared" si="40"/>
        <v>-298.62500000000006</v>
      </c>
      <c r="H97" s="283">
        <f>F97/E97</f>
        <v>0.6065987340021209</v>
      </c>
      <c r="I97" s="151">
        <f t="shared" si="45"/>
        <v>-1816.8000000000002</v>
      </c>
      <c r="J97" s="175">
        <f>F97/D97</f>
        <v>0.20219913404705653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448.64</v>
      </c>
      <c r="S97" s="171">
        <f t="shared" si="39"/>
        <v>38.9560067681895</v>
      </c>
      <c r="T97" s="149">
        <f>T93+T96+T94+T95</f>
        <v>759.085</v>
      </c>
      <c r="U97" s="153">
        <f>U93+U96+U94+U95</f>
        <v>460.46</v>
      </c>
      <c r="V97" s="151">
        <f t="shared" si="44"/>
        <v>-298.62500000000006</v>
      </c>
      <c r="W97" s="175">
        <f>U97/T97</f>
        <v>0.6065987340021209</v>
      </c>
      <c r="X97" s="263">
        <f t="shared" si="20"/>
        <v>38.67427958307369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1.7</v>
      </c>
      <c r="G98" s="132">
        <f t="shared" si="40"/>
        <v>1.7</v>
      </c>
      <c r="H98" s="280" t="e">
        <f>F98/E98</f>
        <v>#DIV/0!</v>
      </c>
      <c r="I98" s="137">
        <f t="shared" si="45"/>
        <v>1.7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1.3599999999999999</v>
      </c>
      <c r="S98" s="171">
        <f t="shared" si="39"/>
        <v>4.999999999999999</v>
      </c>
      <c r="T98" s="127">
        <f>E98</f>
        <v>0</v>
      </c>
      <c r="U98" s="130">
        <f>F98</f>
        <v>1.7</v>
      </c>
      <c r="V98" s="137">
        <f t="shared" si="44"/>
        <v>1.7</v>
      </c>
      <c r="W98" s="171" t="e">
        <f>U98/T98</f>
        <v>#DIV/0!</v>
      </c>
      <c r="X98" s="263">
        <f t="shared" si="20"/>
        <v>4.999999999999999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1428.93</v>
      </c>
      <c r="G100" s="233">
        <f>F100-E100</f>
        <v>669.845</v>
      </c>
      <c r="H100" s="284">
        <f>F100/E100</f>
        <v>1.8824374081953932</v>
      </c>
      <c r="I100" s="226">
        <f>F100-D100</f>
        <v>-848.3300000000002</v>
      </c>
      <c r="J100" s="227">
        <f>F100/D100</f>
        <v>0.6274777583587293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1311.9</v>
      </c>
      <c r="S100" s="227">
        <f t="shared" si="39"/>
        <v>12.20994616764932</v>
      </c>
      <c r="T100" s="232">
        <f>T86+T87+T92+T97+T98</f>
        <v>759.085</v>
      </c>
      <c r="U100" s="232">
        <f>U86+U87+U92+U97+U98</f>
        <v>1428.93</v>
      </c>
      <c r="V100" s="226">
        <f>U100-T100</f>
        <v>669.845</v>
      </c>
      <c r="W100" s="227">
        <f>U100/T100</f>
        <v>1.8824374081953932</v>
      </c>
      <c r="X100" s="263">
        <f>S100-P100</f>
        <v>12.144056602386893</v>
      </c>
    </row>
    <row r="101" spans="2:24" ht="17.25">
      <c r="B101" s="234" t="s">
        <v>122</v>
      </c>
      <c r="C101" s="231"/>
      <c r="D101" s="232">
        <f>D79+D100</f>
        <v>347771.01</v>
      </c>
      <c r="E101" s="232">
        <f>E79+E100</f>
        <v>110653.335</v>
      </c>
      <c r="F101" s="232">
        <f>F79+F100</f>
        <v>94437.5</v>
      </c>
      <c r="G101" s="233">
        <f>F101-E101</f>
        <v>-16215.835000000006</v>
      </c>
      <c r="H101" s="284">
        <f>F101/E101</f>
        <v>0.8534537165102163</v>
      </c>
      <c r="I101" s="226">
        <f>F101-D101</f>
        <v>-253333.51</v>
      </c>
      <c r="J101" s="227">
        <f>F101/D101</f>
        <v>0.27155081155269384</v>
      </c>
      <c r="K101" s="226"/>
      <c r="L101" s="226"/>
      <c r="M101" s="226"/>
      <c r="N101" s="226">
        <f>N79+N100</f>
        <v>1433558.23</v>
      </c>
      <c r="O101" s="226">
        <f>D101-N101</f>
        <v>-1085787.22</v>
      </c>
      <c r="P101" s="227">
        <f>D101/N101</f>
        <v>0.24259287325914902</v>
      </c>
      <c r="Q101" s="226">
        <f>Q79+Q100</f>
        <v>98203.20999999999</v>
      </c>
      <c r="R101" s="226">
        <f>R79+R100</f>
        <v>-3765.709999999986</v>
      </c>
      <c r="S101" s="227">
        <f t="shared" si="39"/>
        <v>0.9616539011301158</v>
      </c>
      <c r="T101" s="233">
        <f>T79+T100</f>
        <v>110653.335</v>
      </c>
      <c r="U101" s="233">
        <f>U79+U100</f>
        <v>94437.5</v>
      </c>
      <c r="V101" s="226">
        <f>U101-T101</f>
        <v>-16215.835000000006</v>
      </c>
      <c r="W101" s="227">
        <f>U101/T101</f>
        <v>0.8534537165102163</v>
      </c>
      <c r="X101" s="263">
        <f>S101-P101</f>
        <v>0.7190610278709668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2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8442.839999999997</v>
      </c>
      <c r="D104" s="4" t="s">
        <v>24</v>
      </c>
      <c r="G104" s="355"/>
      <c r="H104" s="355"/>
      <c r="I104" s="355"/>
      <c r="J104" s="355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43129</v>
      </c>
      <c r="D105" s="25">
        <v>8695.2</v>
      </c>
      <c r="G105" s="4" t="s">
        <v>56</v>
      </c>
      <c r="U105" s="343"/>
      <c r="V105" s="343"/>
      <c r="X105" s="263"/>
    </row>
    <row r="106" spans="3:24" ht="15">
      <c r="C106" s="75">
        <v>43126</v>
      </c>
      <c r="D106" s="25">
        <v>6044.4</v>
      </c>
      <c r="G106" s="339"/>
      <c r="H106" s="339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43"/>
      <c r="V106" s="343"/>
      <c r="X106" s="263"/>
    </row>
    <row r="107" spans="3:24" ht="15.75" customHeight="1">
      <c r="C107" s="75">
        <v>43125</v>
      </c>
      <c r="D107" s="25">
        <v>2983.3</v>
      </c>
      <c r="G107" s="339"/>
      <c r="H107" s="339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43"/>
      <c r="V107" s="343"/>
      <c r="X107" s="263"/>
    </row>
    <row r="108" spans="3:24" ht="15.75" customHeight="1">
      <c r="C108" s="75"/>
      <c r="F108" s="62"/>
      <c r="G108" s="344"/>
      <c r="H108" s="344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37" t="s">
        <v>54</v>
      </c>
      <c r="C109" s="338"/>
      <c r="D109" s="109">
        <v>33.155809999999995</v>
      </c>
      <c r="E109" s="63"/>
      <c r="F109" s="102" t="s">
        <v>99</v>
      </c>
      <c r="G109" s="339"/>
      <c r="H109" s="339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39"/>
      <c r="H110" s="339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40" t="s">
        <v>57</v>
      </c>
      <c r="C111" s="341"/>
      <c r="D111" s="74">
        <v>0</v>
      </c>
      <c r="E111" s="45" t="s">
        <v>24</v>
      </c>
      <c r="F111" s="62"/>
      <c r="G111" s="339"/>
      <c r="H111" s="339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136.06</v>
      </c>
      <c r="G112" s="62">
        <f>G60+G63+G64</f>
        <v>-34.93999999999999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42"/>
      <c r="V113" s="342"/>
      <c r="W113" s="3"/>
      <c r="X113" s="263"/>
    </row>
    <row r="114" spans="2:24" ht="15" hidden="1">
      <c r="B114" s="4" t="s">
        <v>109</v>
      </c>
      <c r="D114" s="25">
        <f>D9+D15+D18+D19+D23+D54+D57+D77+D71</f>
        <v>333675.45</v>
      </c>
      <c r="E114" s="25">
        <f>E9+E15+E18+E19+E23+E54+E57+E77+E71</f>
        <v>107086.15</v>
      </c>
      <c r="F114" s="188">
        <f>F9+F15+F18+F19+F23+F54+F57+F77+F71</f>
        <v>90080.31000000001</v>
      </c>
      <c r="G114" s="25">
        <f>F114-E114</f>
        <v>-17005.839999999982</v>
      </c>
      <c r="H114" s="189">
        <f>F114/E114</f>
        <v>0.8411947763552992</v>
      </c>
      <c r="I114" s="25">
        <f>F114-D114</f>
        <v>-243595.14</v>
      </c>
      <c r="J114" s="189">
        <f>F114/D114</f>
        <v>0.26996385259988415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2928.2599999999993</v>
      </c>
      <c r="G115" s="25">
        <f>G55+G56+G58+G60+G62+G63+G64+G65+G66+G72+G76+G59</f>
        <v>120.15999999999995</v>
      </c>
      <c r="H115" s="189">
        <f>F115/E115</f>
        <v>1.0427904989138561</v>
      </c>
      <c r="I115" s="25">
        <f>I55+I56+I58+I60+I62+I63+I64+I65+I66+I72+I76+I59</f>
        <v>-8890.039999999999</v>
      </c>
      <c r="J115" s="189">
        <f>F115/D115</f>
        <v>0.2477733684201619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345493.75</v>
      </c>
      <c r="E116" s="25">
        <f>SUM(E114:E115)</f>
        <v>109894.25</v>
      </c>
      <c r="F116" s="25">
        <f>SUM(F114:F115)</f>
        <v>93008.57</v>
      </c>
      <c r="G116" s="25">
        <f>SUM(G114:G115)</f>
        <v>-16885.679999999982</v>
      </c>
      <c r="H116" s="189">
        <f>F116/E116</f>
        <v>0.8463461009106482</v>
      </c>
      <c r="I116" s="25">
        <f>SUM(I114:I115)</f>
        <v>-252485.18000000002</v>
      </c>
      <c r="J116" s="189">
        <f>F116/D116</f>
        <v>0.2692047830098229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7314.199999999997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21683.25</v>
      </c>
      <c r="G123" s="156">
        <f>F123-E123</f>
        <v>2822.1049999999996</v>
      </c>
      <c r="H123" s="157">
        <f>F123/E123*100</f>
        <v>114.96253276245953</v>
      </c>
      <c r="I123" s="158">
        <f>F123-D123</f>
        <v>-53002.229999999996</v>
      </c>
      <c r="J123" s="158">
        <f>F123/D123*100</f>
        <v>29.03275174772928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18643.38</v>
      </c>
      <c r="S123" s="209">
        <f>F123/Q123</f>
        <v>7.13295305391349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420179.23</v>
      </c>
      <c r="E124" s="155">
        <f>E123+E79</f>
        <v>128755.395</v>
      </c>
      <c r="F124" s="155">
        <f>F123+F79</f>
        <v>114691.82</v>
      </c>
      <c r="G124" s="156">
        <f>F124-E124</f>
        <v>-14063.574999999997</v>
      </c>
      <c r="H124" s="157">
        <f>F124/E124*100</f>
        <v>89.07729264470821</v>
      </c>
      <c r="I124" s="158">
        <f>F124-D124</f>
        <v>-305487.41</v>
      </c>
      <c r="J124" s="158">
        <f>F124/D124*100</f>
        <v>27.295927978163036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13448.74000000002</v>
      </c>
      <c r="S124" s="209">
        <f>F124/Q124</f>
        <v>1.1328361405046155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2.02</v>
      </c>
      <c r="G139" s="317">
        <f t="shared" si="49"/>
        <v>1.52</v>
      </c>
      <c r="H139" s="325">
        <f t="shared" si="49"/>
        <v>4.04</v>
      </c>
      <c r="I139" s="317">
        <f t="shared" si="49"/>
        <v>0.52</v>
      </c>
      <c r="J139" s="325">
        <f t="shared" si="49"/>
        <v>1.3466666666666667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2.02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27.82</v>
      </c>
      <c r="G140" s="312">
        <f t="shared" si="49"/>
        <v>7.82</v>
      </c>
      <c r="H140" s="323">
        <f t="shared" si="49"/>
        <v>1.391</v>
      </c>
      <c r="I140" s="312">
        <f t="shared" si="49"/>
        <v>-32.18</v>
      </c>
      <c r="J140" s="323">
        <f t="shared" si="49"/>
        <v>0.46366666666666667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16.65</v>
      </c>
      <c r="S140" s="323">
        <f t="shared" si="49"/>
        <v>2.4905998209489706</v>
      </c>
      <c r="T140" s="300"/>
      <c r="U140" s="300"/>
      <c r="V140" s="300"/>
      <c r="W140" s="300"/>
      <c r="X140" s="263">
        <f t="shared" si="48"/>
        <v>2.4055308441869796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-6.55</v>
      </c>
      <c r="G141" s="312">
        <f t="shared" si="49"/>
        <v>-7.55</v>
      </c>
      <c r="H141" s="323">
        <f t="shared" si="49"/>
        <v>-6.55</v>
      </c>
      <c r="I141" s="312">
        <f t="shared" si="49"/>
        <v>-9.55</v>
      </c>
      <c r="J141" s="323">
        <f t="shared" si="49"/>
        <v>-2.183333333333333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-6.55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27.06</v>
      </c>
      <c r="G145" s="306">
        <f>F145-E145</f>
        <v>4.059999999999999</v>
      </c>
      <c r="H145" s="240">
        <f>F145/E145</f>
        <v>1.1765217391304348</v>
      </c>
      <c r="I145" s="306">
        <f>F145-D145</f>
        <v>-153.94</v>
      </c>
      <c r="J145" s="240">
        <f>F145/D145</f>
        <v>0.1495027624309392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-2.1400000000000006</v>
      </c>
      <c r="S145" s="329">
        <f>F145/Q145</f>
        <v>0.9267123287671233</v>
      </c>
      <c r="T145" s="303"/>
      <c r="U145" s="303"/>
      <c r="V145" s="303"/>
      <c r="W145" s="303"/>
      <c r="X145" s="266">
        <f t="shared" si="48"/>
        <v>0.7805489164570953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80.01</v>
      </c>
      <c r="G148" s="312">
        <f t="shared" si="52"/>
        <v>-4.989999999999995</v>
      </c>
      <c r="H148" s="310">
        <f t="shared" si="52"/>
        <v>0.9412941176470588</v>
      </c>
      <c r="I148" s="312">
        <f t="shared" si="52"/>
        <v>-184.99</v>
      </c>
      <c r="J148" s="310">
        <f t="shared" si="52"/>
        <v>0.3019245283018868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-9.439999999999998</v>
      </c>
      <c r="S148" s="310">
        <f t="shared" si="52"/>
        <v>0.8944661822247065</v>
      </c>
      <c r="T148" s="300"/>
      <c r="U148" s="300"/>
      <c r="V148" s="300"/>
      <c r="W148" s="300"/>
      <c r="X148" s="263">
        <f aca="true" t="shared" si="53" ref="X148:X153">S148-P148</f>
        <v>0.6745747173326608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1697.3</v>
      </c>
      <c r="G150" s="313">
        <f t="shared" si="52"/>
        <v>197.29999999999995</v>
      </c>
      <c r="H150" s="311">
        <f t="shared" si="52"/>
        <v>1.1315333333333333</v>
      </c>
      <c r="I150" s="313">
        <f t="shared" si="52"/>
        <v>-3202.7</v>
      </c>
      <c r="J150" s="311">
        <f t="shared" si="52"/>
        <v>0.3463877551020408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644.74</v>
      </c>
      <c r="S150" s="311">
        <f t="shared" si="52"/>
        <v>1.6125446530364065</v>
      </c>
      <c r="T150" s="304"/>
      <c r="U150" s="304"/>
      <c r="V150" s="304"/>
      <c r="W150" s="304"/>
      <c r="X150" s="263">
        <f t="shared" si="53"/>
        <v>1.3688864786030113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54.99</v>
      </c>
      <c r="G151" s="313">
        <f t="shared" si="52"/>
        <v>-30.009999999999998</v>
      </c>
      <c r="H151" s="311">
        <f t="shared" si="52"/>
        <v>0.6469411764705882</v>
      </c>
      <c r="I151" s="313">
        <f t="shared" si="52"/>
        <v>-200.01</v>
      </c>
      <c r="J151" s="311">
        <f t="shared" si="52"/>
        <v>0.21564705882352941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10.46</v>
      </c>
      <c r="S151" s="311">
        <f t="shared" si="52"/>
        <v>1.2348978216932405</v>
      </c>
      <c r="T151" s="304"/>
      <c r="U151" s="304"/>
      <c r="V151" s="304"/>
      <c r="W151" s="304"/>
      <c r="X151" s="263">
        <f t="shared" si="53"/>
        <v>0.8757631250564313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1833.36</v>
      </c>
      <c r="G153" s="306">
        <f>F153-E153</f>
        <v>162.3599999999999</v>
      </c>
      <c r="H153" s="240">
        <f>F153/E153</f>
        <v>1.0971633752244165</v>
      </c>
      <c r="I153" s="306">
        <f>F153-D153</f>
        <v>-3589.6400000000003</v>
      </c>
      <c r="J153" s="240">
        <f>F153/D153</f>
        <v>0.338071178314586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646.8199999999999</v>
      </c>
      <c r="S153" s="240">
        <f>F153/Q153</f>
        <v>1.5451312218719975</v>
      </c>
      <c r="T153" s="303"/>
      <c r="U153" s="303"/>
      <c r="V153" s="303"/>
      <c r="W153" s="303"/>
      <c r="X153" s="266">
        <f t="shared" si="53"/>
        <v>1.299637078331033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467.52</v>
      </c>
      <c r="G157" s="327">
        <f t="shared" si="54"/>
        <v>-32.48000000000002</v>
      </c>
      <c r="H157" s="309">
        <f t="shared" si="54"/>
        <v>0.93504</v>
      </c>
      <c r="I157" s="327">
        <f t="shared" si="54"/>
        <v>-1032.48</v>
      </c>
      <c r="J157" s="309">
        <f t="shared" si="54"/>
        <v>0.31168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-1779.81</v>
      </c>
      <c r="S157" s="309">
        <f t="shared" si="54"/>
        <v>0.20803353312597617</v>
      </c>
      <c r="T157" s="305"/>
      <c r="U157" s="305"/>
      <c r="V157" s="305"/>
      <c r="W157" s="305"/>
      <c r="X157" s="263">
        <f>S157-P157</f>
        <v>0.0225488244853565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467.52</v>
      </c>
      <c r="G159" s="308">
        <f>F159-E159</f>
        <v>-42.48000000000002</v>
      </c>
      <c r="H159" s="240">
        <f>F159/E159</f>
        <v>0.9167058823529411</v>
      </c>
      <c r="I159" s="306">
        <f>F159-D159</f>
        <v>-1042.48</v>
      </c>
      <c r="J159" s="240">
        <f>F159/D159</f>
        <v>0.3096158940397351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-1812.6999999999998</v>
      </c>
      <c r="S159" s="240">
        <f>F159/Q159</f>
        <v>0.20503284770767735</v>
      </c>
      <c r="T159" s="303"/>
      <c r="U159" s="303"/>
      <c r="V159" s="303"/>
      <c r="W159" s="303"/>
      <c r="X159" s="266">
        <f>S159-P159</f>
        <v>0.021537690278553873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2018-01-30T09:34:27Z</cp:lastPrinted>
  <dcterms:created xsi:type="dcterms:W3CDTF">2003-07-28T11:27:56Z</dcterms:created>
  <dcterms:modified xsi:type="dcterms:W3CDTF">2018-01-30T09:44:28Z</dcterms:modified>
  <cp:category/>
  <cp:version/>
  <cp:contentType/>
  <cp:contentStatus/>
</cp:coreProperties>
</file>